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614FC2FA-BF63-42AC-B368-65CD8531A0DD}" xr6:coauthVersionLast="47" xr6:coauthVersionMax="47" xr10:uidLastSave="{00000000-0000-0000-0000-000000000000}"/>
  <bookViews>
    <workbookView xWindow="-120" yWindow="-120" windowWidth="20730" windowHeight="11040" activeTab="1" xr2:uid="{00473EA7-88E8-491B-B800-433EC08ABE0C}"/>
  </bookViews>
  <sheets>
    <sheet name="Resumen región 34" sheetId="15" r:id="rId1"/>
    <sheet name="UT BITENSERP"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7" i="15" l="1"/>
  <c r="J27" i="15"/>
  <c r="H27" i="15"/>
  <c r="G27" i="15"/>
  <c r="E27" i="15"/>
  <c r="D27" i="15"/>
  <c r="C27" i="15"/>
  <c r="B27" i="15"/>
  <c r="E64" i="6"/>
  <c r="E60" i="6"/>
  <c r="E3" i="15"/>
  <c r="B68" i="6" s="1"/>
  <c r="E68" i="6" s="1"/>
  <c r="E5" i="15"/>
  <c r="F49" i="6" s="1"/>
  <c r="G49" i="6" s="1"/>
  <c r="C37" i="6" l="1"/>
  <c r="D37" i="6"/>
  <c r="E37" i="6" l="1"/>
  <c r="C33" i="6" s="1"/>
  <c r="C44" i="6" s="1"/>
  <c r="B16" i="6" s="1"/>
  <c r="B18" i="6" s="1"/>
  <c r="F27" i="15" s="1"/>
  <c r="D24" i="6" l="1"/>
  <c r="D23" i="6"/>
  <c r="D22" i="6"/>
  <c r="D25" i="6"/>
  <c r="D26" i="6" l="1"/>
</calcChain>
</file>

<file path=xl/sharedStrings.xml><?xml version="1.0" encoding="utf-8"?>
<sst xmlns="http://schemas.openxmlformats.org/spreadsheetml/2006/main" count="166" uniqueCount="132">
  <si>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</si>
  <si>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</si>
  <si>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</si>
  <si>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</si>
  <si>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</si>
  <si>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</si>
  <si>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</si>
  <si>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</si>
  <si>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</si>
  <si>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TOLIMA</t>
  </si>
  <si>
    <t>ALVARADO</t>
  </si>
  <si>
    <t>CAJAMARCA</t>
  </si>
  <si>
    <t>COELLO</t>
  </si>
  <si>
    <t>PIEDRAS</t>
  </si>
  <si>
    <t>SAN LUIS</t>
  </si>
  <si>
    <t>VALLE DE SAN JUAN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</si>
  <si>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</si>
  <si>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</si>
  <si>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</si>
  <si>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</si>
  <si>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</si>
  <si>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</si>
  <si>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</si>
  <si>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</si>
  <si>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</si>
  <si>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</si>
  <si>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</si>
  <si>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</si>
  <si>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</si>
  <si>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</si>
  <si>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</si>
  <si>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UNION TEMPORAL BITENSERP</t>
  </si>
  <si>
    <t>Orden</t>
  </si>
  <si>
    <t>Miembro del Proponente (para proponentes plurales ingrese 1 por fila)</t>
  </si>
  <si>
    <t>Número RUTIC (registrado en MinTIC)</t>
  </si>
  <si>
    <t>Apoderado o Representante Legal</t>
  </si>
  <si>
    <t>Porcentaje de participación en el Proponente Plural</t>
  </si>
  <si>
    <t>Acredita indicadores financieros. (*)</t>
  </si>
  <si>
    <t>OBSERVACIONES</t>
  </si>
  <si>
    <t>Integrante 1</t>
  </si>
  <si>
    <t>BITEM COMUNICACIONES SAS</t>
  </si>
  <si>
    <t xml:space="preserve">Felipe Alberto Arias 
Murillo </t>
  </si>
  <si>
    <t>SI</t>
  </si>
  <si>
    <t>Integrante 2</t>
  </si>
  <si>
    <t>ENSERP SA ESP</t>
  </si>
  <si>
    <t>Jesus David Tovar 
Franco</t>
  </si>
  <si>
    <t>El miembro de la UT no cuenta con RUTIC y el mismo fue tramitado mediante radicado No.241057094 de 18 de julio de 2024, obteniendo respuesta de rechazo por parte de la entidad</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</si>
  <si>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</si>
  <si>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</si>
  <si>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</si>
  <si>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</si>
  <si>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</si>
  <si>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</si>
  <si>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</si>
  <si>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</si>
  <si>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</si>
  <si>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</si>
  <si>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</si>
  <si>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</si>
  <si>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</si>
  <si>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</si>
  <si>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</si>
  <si>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</si>
  <si>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</si>
  <si>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</si>
  <si>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</si>
  <si>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</si>
  <si>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</si>
  <si>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</si>
  <si>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</si>
  <si>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</si>
  <si>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</si>
  <si>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</si>
  <si>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</si>
  <si>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</si>
  <si>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</si>
  <si>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</si>
  <si>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El integrante ENSERP SA ESP no cuenta con RUTIC, y el mismo fue tramitado mediante radicado No.241057094 de 18 de julio de 2024, obteniendo respuesta de rechazo por parte de la entidad, por lo anterior no se da cumplimiento a lo establedido en el numeral 11.2.1. de los términos de referencia que indica, "El Ministerio de TIC a través de la Dirección de Industria de Comunicaciones verificará que los proveedores cuenten con el Registro Único de TIC (RUTIC) vigente en la clasificación de PRST Prestador de Servicios de Valor agregado ISP. Para los casos de proveedores plurales, cada uno de los integrantes del proponente plural deberá contar con el RUTIC en la clasificación indicada."</t>
  </si>
  <si>
    <t>11.2.2</t>
  </si>
  <si>
    <t>Pago de la Contraprestaciones (validado con corte fecha de presentación de propuestas -19/07/2024- Se validará nuevamente el estado para el informe final)</t>
  </si>
  <si>
    <t>Para el integrante BITEM COMUNICACIONES se evidecia falta de pago para el tercer timestre de 2022 por $1.497.000.
Para el integrante ENSERP SA ESP no se puede validar este requisito al no estar registrado en el RUTIC.</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</si>
  <si>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</si>
  <si>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</si>
  <si>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 Para el integrante BITEM COMUNICACIONES, teniendo en cuenta el anexo 2b (radicado V3462460431162611-0268517OK de fecha 30/04/2024) presentado por el proponenten y lo establecido en los términos de referencia en el numeral 11.2.3., "Cuando el documento se refiere al reporte para el último corte oficial de acuerdo con lo establecido en la agenda de reportes sectoriales, la validación se hará con respecto al reporte para el corte correspondiente al año y mes más reciente reportado en la plataforma plataforma HECaa - Herramienta de Cargue, Análisis y Auditoría.", y luego de realizar la validación en la plataforma HECAA, la entidad evidencia el cargue del reporte para el trimestre 2 de 2024 con el radicado V3462460507231153-0273359OK del 15/07/2024 para acreditación de la condición.
- Para el integrante ENSERP SA ESP no se puede validar este requisito al no estar registrado en el RUTIC.</t>
  </si>
  <si>
    <t>Contenido de la propuesta técnica</t>
  </si>
  <si>
    <t>Autorización de recolección, tratamiento y protección de datos</t>
  </si>
  <si>
    <t>11.2.4 Contenido de la propuesta técnica</t>
  </si>
  <si>
    <t>VALIDACIÓN DE LA PROPUESTA</t>
  </si>
  <si>
    <t>Cantidad de accesos a internet fijo de la propuesta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</si>
  <si>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</si>
  <si>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</si>
  <si>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</si>
  <si>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</si>
  <si>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</si>
  <si>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</si>
  <si>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</si>
  <si>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</si>
  <si>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</si>
  <si>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</si>
  <si>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</si>
  <si>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</si>
  <si>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Puntaje del proponente</t>
  </si>
  <si>
    <t>Presencia en 0% los municipios de la región</t>
  </si>
  <si>
    <t>NA</t>
  </si>
  <si>
    <t>- Para el integrante BITEM COMUNICACIONES, teniendo en cuenta el anexo 2b (radicado V3462460431162611-0268517OK de fecha 30/04/2024) presentado por el proponenten y lo establecido en los términos de referencia en el numeral 11.2.3., "Cuando el documento se refiere al reporte para el último corte oficial de acuerdo con lo establecido en la agenda de reportes sectoriales, la validación se hará con respecto al reporte para el corte correspondiente al año y mes más reciente reportado en la plataforma plataforma HECaa - Herramienta de Cargue, Análisis y Auditoría.", y luego de realizar la validación en la plataforma HECAA, la entidad evidencia el cargue del reporte para el trimestre 2 de 2024 con el radicado V3462460507231153-0273359OK del 15/07/2024 para acreditación de la condición.
- La información registrada en la plataforma HECAA para el trimestre 2 de 2024 corresponde a accesos a Internet fijo en el municipio de Ibagué, por lo que no acredita presencia en los municipios de la región.
- Para el integrante ENSERP SA ESP no se puede validar este requisito al no estar registrado en el RUTIC.</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</si>
  <si>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</si>
  <si>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</si>
  <si>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</si>
  <si>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</si>
  <si>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</si>
  <si>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</si>
  <si>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</si>
  <si>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</si>
  <si>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</si>
  <si>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</si>
  <si>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</si>
  <si>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</si>
  <si>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</si>
  <si>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Información valdiada en el documento PROPUESTA L.F.2.0 - UNION TEMPORAL BITENSERP - REGION 34 - TOLIMA - IBAGUE (folio 102)</t>
  </si>
  <si>
    <t>20.2.3 Valor  tarifa mensual por servicio de Conectividad ($ / mes) :</t>
  </si>
  <si>
    <t>Valor mínimo</t>
  </si>
  <si>
    <t>Valor máximo</t>
  </si>
  <si>
    <t>Ofrecimiento</t>
  </si>
  <si>
    <t>Validación de la condición</t>
  </si>
  <si>
    <t>DIGITE EN PUNTAJE APLICANDO FÓRMULA</t>
  </si>
  <si>
    <t>Información valdiada en el documento PROPUESTA L.F.2.0 - UNION TEMPORAL BITENSERP - REGION 34 - TOLIMA - IBAGUE (folio 103)</t>
  </si>
  <si>
    <t>20.2.4 Mayor porcentaje al exigido de accesos a internet fijo desplegados en Territorio Nal (cantidad de accesos) :</t>
  </si>
  <si>
    <t>Accesos mínimos exigidos para la región</t>
  </si>
  <si>
    <t>Ofrecimiento - Accesos acreditados por el proveedor interesado en el territorio nacional.</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</si>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</sst>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 #,##0;[Red]\-&quot;$&quot;\ #,##0"/>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
      <patternFill patternType="solid">
        <fgColor rgb="FF0070C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9">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0" fontId="0" fillId="0" borderId="1" xfId="0" applyBorder="1"/>
    <xf numFmtId="3" fontId="0" fillId="0" borderId="1" xfId="0" applyNumberFormat="1" applyBorder="1"/>
    <xf numFmtId="0" fontId="3" fillId="0" borderId="2" xfId="0" applyFont="1" applyBorder="1" applyAlignment="1">
      <alignment vertical="center" wrapText="1"/>
    </xf>
    <xf numFmtId="0" fontId="3" fillId="0" borderId="1" xfId="0" applyFont="1" applyBorder="1" applyAlignment="1">
      <alignment horizontal="left" vertical="center" wrapText="1"/>
    </xf>
    <xf numFmtId="0" fontId="10" fillId="0" borderId="1" xfId="0" applyFont="1" applyBorder="1" applyAlignment="1">
      <alignment vertical="center" wrapText="1"/>
    </xf>
    <xf numFmtId="0" fontId="10" fillId="0" borderId="1" xfId="0" applyFont="1" applyBorder="1" applyAlignment="1">
      <alignment horizontal="justify" vertical="center" wrapText="1"/>
    </xf>
    <xf numFmtId="3" fontId="0" fillId="0" borderId="1" xfId="0" applyNumberFormat="1" applyBorder="1" applyAlignment="1">
      <alignment horizontal="center"/>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3" fillId="0" borderId="1" xfId="0" quotePrefix="1" applyFont="1" applyBorder="1" applyAlignment="1">
      <alignment vertical="center" wrapText="1"/>
    </xf>
    <xf numFmtId="6"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5" fillId="3" borderId="1" xfId="0" applyFont="1" applyFill="1" applyBorder="1" applyAlignment="1">
      <alignment horizontal="center"/>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quotePrefix="1"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1" xfId="0" applyFont="1" applyBorder="1" applyAlignment="1">
      <alignment horizontal="center" vertical="center" wrapText="1"/>
    </xf>
    <xf numFmtId="0" fontId="5" fillId="4" borderId="1"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0" borderId="1" xfId="0" applyFont="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quotePrefix="1" applyFont="1" applyBorder="1" applyAlignment="1">
      <alignment horizontal="left" vertical="center" wrapText="1"/>
    </xf>
    <xf numFmtId="0" fontId="3" fillId="0" borderId="1" xfId="0" applyFont="1" applyBorder="1" applyAlignment="1">
      <alignment horizontal="left" vertical="center" wrapText="1"/>
    </xf>
    <xf numFmtId="0" fontId="3" fillId="0" borderId="11" xfId="0" quotePrefix="1"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wrapText="1"/>
    </xf>
    <xf numFmtId="0" fontId="4" fillId="0" borderId="1" xfId="0" applyFont="1" applyFill="1" applyBorder="1" applyAlignment="1">
      <alignment horizontal="center" vertical="center"/>
    </xf>
  </cellXfs>
  <cellStyles count="4">
    <cellStyle name="Millares 2" xfId="3" xr:uid="{5391F22C-2455-4FB4-94B8-C6069776DE56}"/>
    <cellStyle name="Moneda" xfId="2" builtinId="4"/>
    <cellStyle name="Normal" xfId="0" builtinId="0"/>
    <cellStyle name="Porcentaje" xfId="1" builtinId="5"/>
  </cellStyles>
  <dxfs count="5">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4" dataDxfId="3">
  <autoFilter ref="A1:B3" xr:uid="{241CAEB5-97AC-4CF5-AD39-C829480C5A89}"/>
  <tableColumns count="2">
    <tableColumn id="1" xr3:uid="{0D2D4B8C-ED68-4365-B370-CFB796D63A4C}" name="Cheque01" dataDxfId="2"/>
    <tableColumn id="2" xr3:uid="{CBA7F6B9-7390-4959-A83F-55D68B9976F4}" name="Chequeo2" dataDxfId="1"/>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F27" sqref="F27"/>
    </sheetView>
  </sheetViews>
  <sheetFormatPr baseColWidth="10" defaultColWidth="17.140625" defaultRowHeight="15" x14ac:dyDescent="0.25"/>
  <cols>
    <col min="1" max="1" width="17.140625" style="34"/>
    <col min="2" max="2" width="32.28515625" style="34" customWidth="1"/>
    <col min="3" max="3" width="19.85546875" style="34" bestFit="1" customWidth="1"/>
    <col min="4" max="16384" width="17.140625" style="34"/>
  </cols>
  <sheetData>
    <row r="1" spans="1:8" ht="27.75" customHeight="1" x14ac:dyDescent="0.25">
      <c r="A1" s="75" t="s">
        <v>0</v>
      </c>
      <c r="B1" s="75"/>
      <c r="C1" s="75"/>
      <c r="D1" s="75"/>
      <c r="E1" s="75"/>
      <c r="F1" s="75"/>
      <c r="G1" s="75"/>
      <c r="H1" s="75"/>
    </row>
    <row r="3" spans="1:8" ht="45" x14ac:dyDescent="0.25">
      <c r="A3" s="43" t="s">
        <v>1</v>
      </c>
      <c r="B3" s="44">
        <v>34</v>
      </c>
      <c r="D3" s="43" t="s">
        <v>2</v>
      </c>
      <c r="E3" s="44">
        <f>+SUM(D8:D22)</f>
        <v>806</v>
      </c>
    </row>
    <row r="4" spans="1:8" ht="9.75" customHeight="1" x14ac:dyDescent="0.25"/>
    <row r="5" spans="1:8" ht="45" x14ac:dyDescent="0.25">
      <c r="A5" s="43" t="s">
        <v>3</v>
      </c>
      <c r="B5" s="45">
        <v>409570512</v>
      </c>
      <c r="D5" s="43" t="s">
        <v>4</v>
      </c>
      <c r="E5" s="44">
        <f>+COUNTA(B8:B22)</f>
        <v>6</v>
      </c>
    </row>
    <row r="7" spans="1:8" s="2" customFormat="1" ht="45" x14ac:dyDescent="0.25">
      <c r="A7" s="43" t="s">
        <v>5</v>
      </c>
      <c r="B7" s="43" t="s">
        <v>6</v>
      </c>
      <c r="C7" s="43" t="s">
        <v>7</v>
      </c>
      <c r="D7" s="43" t="s">
        <v>8</v>
      </c>
    </row>
    <row r="8" spans="1:8" x14ac:dyDescent="0.25">
      <c r="A8" s="46">
        <v>1</v>
      </c>
      <c r="B8" s="62" t="s">
        <v>9</v>
      </c>
      <c r="C8" s="61" t="s">
        <v>10</v>
      </c>
      <c r="D8" s="68">
        <v>119</v>
      </c>
    </row>
    <row r="9" spans="1:8" x14ac:dyDescent="0.25">
      <c r="A9" s="46">
        <v>2</v>
      </c>
      <c r="B9" s="62" t="s">
        <v>9</v>
      </c>
      <c r="C9" s="61" t="s">
        <v>11</v>
      </c>
      <c r="D9" s="68">
        <v>246</v>
      </c>
    </row>
    <row r="10" spans="1:8" x14ac:dyDescent="0.25">
      <c r="A10" s="46">
        <v>3</v>
      </c>
      <c r="B10" s="62" t="s">
        <v>9</v>
      </c>
      <c r="C10" s="61" t="s">
        <v>12</v>
      </c>
      <c r="D10" s="68">
        <v>109</v>
      </c>
    </row>
    <row r="11" spans="1:8" x14ac:dyDescent="0.25">
      <c r="A11" s="46">
        <v>4</v>
      </c>
      <c r="B11" s="62" t="s">
        <v>9</v>
      </c>
      <c r="C11" s="61" t="s">
        <v>13</v>
      </c>
      <c r="D11" s="68">
        <v>90</v>
      </c>
    </row>
    <row r="12" spans="1:8" x14ac:dyDescent="0.25">
      <c r="A12" s="46">
        <v>5</v>
      </c>
      <c r="B12" s="62" t="s">
        <v>9</v>
      </c>
      <c r="C12" s="61" t="s">
        <v>14</v>
      </c>
      <c r="D12" s="68">
        <v>172</v>
      </c>
    </row>
    <row r="13" spans="1:8" x14ac:dyDescent="0.25">
      <c r="A13" s="46">
        <v>6</v>
      </c>
      <c r="B13" s="62" t="s">
        <v>9</v>
      </c>
      <c r="C13" s="61" t="s">
        <v>15</v>
      </c>
      <c r="D13" s="68">
        <v>70</v>
      </c>
    </row>
    <row r="14" spans="1:8" x14ac:dyDescent="0.25">
      <c r="A14" s="46">
        <v>7</v>
      </c>
      <c r="B14" s="62"/>
      <c r="C14" s="61"/>
      <c r="D14" s="63"/>
    </row>
    <row r="15" spans="1:8" x14ac:dyDescent="0.25">
      <c r="A15" s="46">
        <v>8</v>
      </c>
      <c r="B15" s="3"/>
      <c r="C15" s="3"/>
      <c r="D15" s="3"/>
    </row>
    <row r="16" spans="1:8" x14ac:dyDescent="0.25">
      <c r="A16" s="46">
        <v>9</v>
      </c>
      <c r="B16" s="3"/>
      <c r="C16" s="3"/>
      <c r="D16" s="3"/>
    </row>
    <row r="17" spans="1:11" x14ac:dyDescent="0.25">
      <c r="A17" s="46">
        <v>10</v>
      </c>
      <c r="B17" s="3"/>
      <c r="C17" s="3"/>
      <c r="D17" s="3"/>
    </row>
    <row r="18" spans="1:11" x14ac:dyDescent="0.25">
      <c r="A18" s="46">
        <v>11</v>
      </c>
      <c r="B18" s="3"/>
      <c r="C18" s="3"/>
      <c r="D18" s="3"/>
    </row>
    <row r="19" spans="1:11" x14ac:dyDescent="0.25">
      <c r="A19" s="46">
        <v>12</v>
      </c>
      <c r="B19" s="3"/>
      <c r="C19" s="3"/>
      <c r="D19" s="3"/>
    </row>
    <row r="20" spans="1:11" x14ac:dyDescent="0.25">
      <c r="A20" s="46">
        <v>13</v>
      </c>
      <c r="B20" s="3"/>
      <c r="C20" s="3"/>
      <c r="D20" s="3"/>
    </row>
    <row r="21" spans="1:11" x14ac:dyDescent="0.25">
      <c r="A21" s="46">
        <v>14</v>
      </c>
      <c r="B21" s="3"/>
      <c r="C21" s="3"/>
      <c r="D21" s="3"/>
    </row>
    <row r="22" spans="1:11" x14ac:dyDescent="0.25">
      <c r="A22" s="46">
        <v>15</v>
      </c>
      <c r="B22" s="3"/>
      <c r="C22" s="3"/>
      <c r="D22" s="3"/>
    </row>
    <row r="23" spans="1:11" ht="15.75" thickBot="1" x14ac:dyDescent="0.3"/>
    <row r="24" spans="1:11" ht="15.75" thickBot="1" x14ac:dyDescent="0.3">
      <c r="A24" s="79" t="s">
        <v>16</v>
      </c>
      <c r="B24" s="80"/>
      <c r="C24" s="80"/>
      <c r="D24" s="80"/>
      <c r="E24" s="80"/>
      <c r="F24" s="80"/>
      <c r="G24" s="80"/>
      <c r="H24" s="80"/>
      <c r="I24" s="80"/>
      <c r="J24" s="80"/>
      <c r="K24" s="81"/>
    </row>
    <row r="25" spans="1:11" x14ac:dyDescent="0.25">
      <c r="A25" s="82" t="s">
        <v>17</v>
      </c>
      <c r="B25" s="84" t="s">
        <v>18</v>
      </c>
      <c r="C25" s="76" t="s">
        <v>19</v>
      </c>
      <c r="D25" s="77"/>
      <c r="E25" s="77"/>
      <c r="F25" s="78"/>
      <c r="G25" s="76" t="s">
        <v>20</v>
      </c>
      <c r="H25" s="77"/>
      <c r="I25" s="77"/>
      <c r="J25" s="77"/>
      <c r="K25" s="78"/>
    </row>
    <row r="26" spans="1:11" s="2" customFormat="1" ht="60" x14ac:dyDescent="0.25">
      <c r="A26" s="83"/>
      <c r="B26" s="85"/>
      <c r="C26" s="54" t="s">
        <v>21</v>
      </c>
      <c r="D26" s="43" t="s">
        <v>22</v>
      </c>
      <c r="E26" s="43" t="s">
        <v>23</v>
      </c>
      <c r="F26" s="55" t="s">
        <v>24</v>
      </c>
      <c r="G26" s="54" t="s">
        <v>25</v>
      </c>
      <c r="H26" s="43" t="s">
        <v>26</v>
      </c>
      <c r="I26" s="43" t="s">
        <v>27</v>
      </c>
      <c r="J26" s="43" t="s">
        <v>28</v>
      </c>
      <c r="K26" s="55" t="s">
        <v>29</v>
      </c>
    </row>
    <row r="27" spans="1:11" x14ac:dyDescent="0.25">
      <c r="A27" s="56">
        <v>1</v>
      </c>
      <c r="B27" s="48" t="str">
        <f>'UT BITENSERP'!B3</f>
        <v>UNION TEMPORAL BITENSERP</v>
      </c>
      <c r="C27" s="47" t="str">
        <f>'UT BITENSERP'!B15</f>
        <v>NO CUMPLE</v>
      </c>
      <c r="D27" s="3" t="str">
        <f>'UT BITENSERP'!B16</f>
        <v>NO CUMPLE</v>
      </c>
      <c r="E27" s="3" t="str">
        <f>'UT BITENSERP'!B17</f>
        <v>CUMPLE</v>
      </c>
      <c r="F27" s="52" t="str">
        <f>'UT BITENSERP'!B18</f>
        <v>NO HABILITADO</v>
      </c>
      <c r="G27" s="47">
        <f>'UT BITENSERP'!G49</f>
        <v>0</v>
      </c>
      <c r="H27" s="73">
        <f>'UT BITENSERP'!E60</f>
        <v>30</v>
      </c>
      <c r="I27" s="3"/>
      <c r="J27" s="73">
        <f>'UT BITENSERP'!E68</f>
        <v>2.9652605459057075</v>
      </c>
      <c r="K27" s="74">
        <f>SUM(G27:J27)</f>
        <v>32.965260545905707</v>
      </c>
    </row>
    <row r="28" spans="1:11" x14ac:dyDescent="0.25">
      <c r="A28" s="56">
        <v>2</v>
      </c>
      <c r="B28" s="48"/>
      <c r="C28" s="47"/>
      <c r="D28" s="3"/>
      <c r="E28" s="3"/>
      <c r="F28" s="52"/>
      <c r="G28" s="47"/>
      <c r="H28" s="3"/>
      <c r="I28" s="3"/>
      <c r="J28" s="3"/>
      <c r="K28" s="52"/>
    </row>
    <row r="29" spans="1:11" x14ac:dyDescent="0.25">
      <c r="A29" s="56">
        <v>3</v>
      </c>
      <c r="B29" s="48"/>
      <c r="C29" s="47"/>
      <c r="D29" s="3"/>
      <c r="E29" s="3"/>
      <c r="F29" s="52"/>
      <c r="G29" s="47"/>
      <c r="H29" s="3"/>
      <c r="I29" s="3"/>
      <c r="J29" s="3"/>
      <c r="K29" s="52"/>
    </row>
    <row r="30" spans="1:11" x14ac:dyDescent="0.25">
      <c r="A30" s="56">
        <v>4</v>
      </c>
      <c r="B30" s="48"/>
      <c r="C30" s="47"/>
      <c r="D30" s="3"/>
      <c r="E30" s="3"/>
      <c r="F30" s="52"/>
      <c r="G30" s="47"/>
      <c r="H30" s="3"/>
      <c r="I30" s="3"/>
      <c r="J30" s="3"/>
      <c r="K30" s="52"/>
    </row>
    <row r="31" spans="1:11" x14ac:dyDescent="0.25">
      <c r="A31" s="56">
        <v>5</v>
      </c>
      <c r="B31" s="48"/>
      <c r="C31" s="47"/>
      <c r="D31" s="3"/>
      <c r="E31" s="3"/>
      <c r="F31" s="52"/>
      <c r="G31" s="47"/>
      <c r="H31" s="3"/>
      <c r="I31" s="3"/>
      <c r="J31" s="3"/>
      <c r="K31" s="52"/>
    </row>
    <row r="32" spans="1:11" x14ac:dyDescent="0.25">
      <c r="A32" s="56">
        <v>6</v>
      </c>
      <c r="B32" s="48"/>
      <c r="C32" s="47"/>
      <c r="D32" s="3"/>
      <c r="E32" s="3"/>
      <c r="F32" s="52"/>
      <c r="G32" s="47"/>
      <c r="H32" s="3"/>
      <c r="I32" s="3"/>
      <c r="J32" s="3"/>
      <c r="K32" s="52"/>
    </row>
    <row r="33" spans="1:11" x14ac:dyDescent="0.25">
      <c r="A33" s="56">
        <v>7</v>
      </c>
      <c r="B33" s="48"/>
      <c r="C33" s="47"/>
      <c r="D33" s="3"/>
      <c r="E33" s="3"/>
      <c r="F33" s="52"/>
      <c r="G33" s="47"/>
      <c r="H33" s="3"/>
      <c r="I33" s="3"/>
      <c r="J33" s="3"/>
      <c r="K33" s="52"/>
    </row>
    <row r="34" spans="1:11" x14ac:dyDescent="0.25">
      <c r="A34" s="56">
        <v>8</v>
      </c>
      <c r="B34" s="48"/>
      <c r="C34" s="47"/>
      <c r="D34" s="3"/>
      <c r="E34" s="3"/>
      <c r="F34" s="52"/>
      <c r="G34" s="47"/>
      <c r="H34" s="3"/>
      <c r="I34" s="3"/>
      <c r="J34" s="3"/>
      <c r="K34" s="52"/>
    </row>
    <row r="35" spans="1:11" x14ac:dyDescent="0.25">
      <c r="A35" s="56">
        <v>9</v>
      </c>
      <c r="B35" s="48"/>
      <c r="C35" s="47"/>
      <c r="D35" s="3"/>
      <c r="E35" s="3"/>
      <c r="F35" s="52"/>
      <c r="G35" s="47"/>
      <c r="H35" s="3"/>
      <c r="I35" s="3"/>
      <c r="J35" s="3"/>
      <c r="K35" s="52"/>
    </row>
    <row r="36" spans="1:11" x14ac:dyDescent="0.25">
      <c r="A36" s="56">
        <v>10</v>
      </c>
      <c r="B36" s="48"/>
      <c r="C36" s="47"/>
      <c r="D36" s="3"/>
      <c r="E36" s="3"/>
      <c r="F36" s="52"/>
      <c r="G36" s="47"/>
      <c r="H36" s="3"/>
      <c r="I36" s="3"/>
      <c r="J36" s="3"/>
      <c r="K36" s="52"/>
    </row>
    <row r="37" spans="1:11" ht="15.75" thickBot="1" x14ac:dyDescent="0.3">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zoomScaleNormal="100" zoomScaleSheetLayoutView="70" zoomScalePageLayoutView="85" workbookViewId="0">
      <selection sqref="A1:H1"/>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5" t="s">
        <v>0</v>
      </c>
      <c r="B1" s="118"/>
      <c r="C1" s="118"/>
      <c r="D1" s="118"/>
      <c r="E1" s="118"/>
      <c r="F1" s="118"/>
      <c r="G1" s="118"/>
      <c r="H1" s="118"/>
      <c r="O1" s="5"/>
      <c r="P1" s="5"/>
      <c r="Q1" s="5"/>
    </row>
    <row r="2" spans="1:17" ht="15" customHeight="1" x14ac:dyDescent="0.25">
      <c r="O2" s="5"/>
      <c r="P2" s="5"/>
      <c r="Q2" s="5"/>
    </row>
    <row r="3" spans="1:17" x14ac:dyDescent="0.25">
      <c r="A3" s="13" t="s">
        <v>30</v>
      </c>
      <c r="B3" s="123" t="s">
        <v>31</v>
      </c>
      <c r="C3" s="123"/>
      <c r="D3" s="123"/>
      <c r="E3" s="123"/>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32</v>
      </c>
      <c r="B6" s="32" t="s">
        <v>33</v>
      </c>
      <c r="C6" s="32" t="s">
        <v>34</v>
      </c>
      <c r="D6" s="32" t="s">
        <v>35</v>
      </c>
      <c r="E6" s="32" t="s">
        <v>36</v>
      </c>
      <c r="F6" s="32" t="s">
        <v>37</v>
      </c>
      <c r="G6" s="94" t="s">
        <v>38</v>
      </c>
      <c r="H6" s="95"/>
    </row>
    <row r="7" spans="1:17" ht="27" x14ac:dyDescent="0.25">
      <c r="A7" s="66" t="s">
        <v>39</v>
      </c>
      <c r="B7" s="66" t="s">
        <v>40</v>
      </c>
      <c r="C7" s="69">
        <v>96004027</v>
      </c>
      <c r="D7" s="66" t="s">
        <v>41</v>
      </c>
      <c r="E7" s="70">
        <v>0.9</v>
      </c>
      <c r="F7" s="69" t="s">
        <v>42</v>
      </c>
      <c r="G7" s="96"/>
      <c r="H7" s="97"/>
      <c r="I7" s="8"/>
      <c r="J7" s="8"/>
      <c r="K7" s="8"/>
      <c r="L7" s="8"/>
      <c r="M7" s="7"/>
      <c r="N7" s="7"/>
      <c r="O7" s="7"/>
      <c r="P7" s="7"/>
      <c r="Q7" s="7"/>
    </row>
    <row r="8" spans="1:17" ht="71.25" customHeight="1" x14ac:dyDescent="0.25">
      <c r="A8" s="66" t="s">
        <v>43</v>
      </c>
      <c r="B8" s="66" t="s">
        <v>44</v>
      </c>
      <c r="C8" s="67"/>
      <c r="D8" s="67" t="s">
        <v>45</v>
      </c>
      <c r="E8" s="70">
        <v>0.1</v>
      </c>
      <c r="F8" s="69" t="s">
        <v>42</v>
      </c>
      <c r="G8" s="98" t="s">
        <v>46</v>
      </c>
      <c r="H8" s="99"/>
      <c r="I8" s="8"/>
      <c r="J8" s="8"/>
      <c r="K8" s="8"/>
      <c r="L8" s="8"/>
      <c r="M8" s="7"/>
      <c r="N8" s="7"/>
      <c r="O8" s="7"/>
      <c r="P8" s="7"/>
      <c r="Q8" s="7"/>
    </row>
    <row r="9" spans="1:17" x14ac:dyDescent="0.25">
      <c r="A9" s="20"/>
      <c r="B9" s="20"/>
      <c r="C9" s="11"/>
      <c r="D9" s="11"/>
      <c r="E9" s="11"/>
      <c r="F9" s="11"/>
      <c r="G9" s="92"/>
      <c r="H9" s="93"/>
      <c r="I9" s="8"/>
      <c r="J9" s="8"/>
      <c r="K9" s="8"/>
      <c r="L9" s="8"/>
      <c r="M9" s="7"/>
      <c r="N9" s="7"/>
      <c r="O9" s="7"/>
      <c r="P9" s="7"/>
      <c r="Q9" s="7"/>
    </row>
    <row r="10" spans="1:17" x14ac:dyDescent="0.25">
      <c r="A10" s="20"/>
      <c r="B10" s="20"/>
      <c r="C10" s="19"/>
      <c r="D10" s="15"/>
      <c r="E10" s="15"/>
      <c r="F10" s="15"/>
      <c r="G10" s="92"/>
      <c r="H10" s="93"/>
      <c r="I10" s="8"/>
      <c r="J10" s="8"/>
      <c r="K10" s="8"/>
      <c r="L10" s="8"/>
      <c r="M10" s="7"/>
      <c r="N10" s="7"/>
      <c r="O10" s="7"/>
      <c r="P10" s="7"/>
      <c r="Q10" s="7"/>
    </row>
    <row r="11" spans="1:17" x14ac:dyDescent="0.25">
      <c r="A11" s="20"/>
      <c r="B11" s="20"/>
      <c r="C11" s="19"/>
      <c r="D11" s="15"/>
      <c r="E11" s="15"/>
      <c r="F11" s="15"/>
      <c r="G11" s="92"/>
      <c r="H11" s="93"/>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4" t="s">
        <v>47</v>
      </c>
      <c r="B13" s="125"/>
      <c r="C13" s="8"/>
      <c r="D13" s="8"/>
      <c r="E13" s="8"/>
      <c r="F13" s="8"/>
      <c r="G13" s="8"/>
      <c r="H13" s="8"/>
      <c r="I13" s="8"/>
      <c r="J13" s="8"/>
      <c r="K13" s="8"/>
      <c r="L13" s="7"/>
      <c r="M13" s="7"/>
      <c r="N13" s="7"/>
      <c r="O13" s="7"/>
      <c r="P13" s="7"/>
    </row>
    <row r="14" spans="1:17" x14ac:dyDescent="0.25">
      <c r="A14" s="24" t="s">
        <v>48</v>
      </c>
      <c r="B14" s="24" t="s">
        <v>49</v>
      </c>
      <c r="C14" s="8"/>
      <c r="D14" s="8"/>
      <c r="E14" s="8"/>
      <c r="F14" s="8"/>
      <c r="G14" s="8"/>
      <c r="H14" s="8"/>
      <c r="I14" s="8"/>
      <c r="J14" s="8"/>
      <c r="K14" s="8"/>
      <c r="L14" s="7"/>
      <c r="M14" s="7"/>
      <c r="N14" s="7"/>
      <c r="O14" s="7"/>
      <c r="P14" s="7"/>
    </row>
    <row r="15" spans="1:17" x14ac:dyDescent="0.25">
      <c r="A15" s="23" t="s">
        <v>50</v>
      </c>
      <c r="B15" s="25" t="s">
        <v>51</v>
      </c>
      <c r="C15" s="8"/>
      <c r="D15" s="8"/>
      <c r="E15" s="8"/>
      <c r="F15" s="8"/>
      <c r="G15" s="8"/>
      <c r="H15" s="8"/>
      <c r="I15" s="8"/>
      <c r="J15" s="8"/>
      <c r="K15" s="8"/>
      <c r="L15" s="7"/>
      <c r="M15" s="7"/>
      <c r="N15" s="7"/>
      <c r="O15" s="7"/>
      <c r="P15" s="7"/>
    </row>
    <row r="16" spans="1:17" x14ac:dyDescent="0.25">
      <c r="A16" s="23" t="s">
        <v>52</v>
      </c>
      <c r="B16" s="25" t="str">
        <f>+C44</f>
        <v>NO CUMPLE</v>
      </c>
      <c r="C16" s="8"/>
      <c r="D16" s="8"/>
      <c r="E16" s="8"/>
      <c r="F16" s="8"/>
      <c r="G16" s="8"/>
      <c r="H16" s="8"/>
      <c r="I16" s="8"/>
      <c r="J16" s="8"/>
      <c r="K16" s="8"/>
      <c r="L16" s="7"/>
      <c r="M16" s="7"/>
      <c r="N16" s="7"/>
      <c r="O16" s="7"/>
      <c r="P16" s="7"/>
    </row>
    <row r="17" spans="1:17" x14ac:dyDescent="0.25">
      <c r="A17" s="23" t="s">
        <v>53</v>
      </c>
      <c r="B17" s="148" t="s">
        <v>76</v>
      </c>
      <c r="C17" s="8"/>
      <c r="D17" s="8"/>
      <c r="E17" s="8"/>
      <c r="F17" s="8"/>
      <c r="G17" s="8"/>
      <c r="H17" s="8"/>
      <c r="I17" s="8"/>
      <c r="J17" s="8"/>
      <c r="K17" s="8"/>
      <c r="L17" s="7"/>
      <c r="M17" s="7"/>
      <c r="N17" s="7"/>
      <c r="O17" s="7"/>
      <c r="P17" s="7"/>
    </row>
    <row r="18" spans="1:17" x14ac:dyDescent="0.25">
      <c r="A18" s="24" t="s">
        <v>24</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6" t="s">
        <v>54</v>
      </c>
      <c r="B20" s="127"/>
      <c r="C20" s="127"/>
      <c r="D20" s="128"/>
      <c r="E20" s="8"/>
      <c r="F20" s="8"/>
      <c r="G20" s="8"/>
      <c r="H20" s="8"/>
      <c r="I20" s="8"/>
      <c r="J20" s="8"/>
      <c r="K20" s="8"/>
      <c r="L20" s="8"/>
      <c r="M20" s="7"/>
      <c r="N20" s="7"/>
      <c r="O20" s="7"/>
      <c r="P20" s="7"/>
      <c r="Q20" s="7"/>
    </row>
    <row r="21" spans="1:17" ht="25.5" x14ac:dyDescent="0.25">
      <c r="A21" s="129" t="s">
        <v>55</v>
      </c>
      <c r="B21" s="130"/>
      <c r="C21" s="24" t="s">
        <v>56</v>
      </c>
      <c r="D21" s="26" t="s">
        <v>57</v>
      </c>
      <c r="E21" s="8"/>
      <c r="F21" s="8"/>
      <c r="G21" s="8"/>
      <c r="H21" s="8"/>
      <c r="I21" s="8"/>
      <c r="J21" s="8"/>
      <c r="K21" s="8"/>
      <c r="L21" s="8"/>
      <c r="M21" s="7"/>
      <c r="N21" s="7"/>
      <c r="O21" s="7"/>
      <c r="P21" s="7"/>
      <c r="Q21" s="7"/>
    </row>
    <row r="22" spans="1:17" ht="27" x14ac:dyDescent="0.25">
      <c r="A22" s="9" t="s">
        <v>58</v>
      </c>
      <c r="B22" s="14" t="s">
        <v>59</v>
      </c>
      <c r="C22" s="28">
        <v>40</v>
      </c>
      <c r="D22" s="28" t="str">
        <f>+IF(B18="HABILITADO",G49,"N/A")</f>
        <v>N/A</v>
      </c>
      <c r="E22" s="8"/>
      <c r="F22" s="8"/>
      <c r="G22" s="8"/>
      <c r="H22" s="8"/>
      <c r="I22" s="8"/>
      <c r="J22" s="8"/>
      <c r="K22" s="8"/>
      <c r="L22" s="8"/>
      <c r="M22" s="7"/>
      <c r="N22" s="7"/>
      <c r="O22" s="7"/>
      <c r="P22" s="7"/>
      <c r="Q22" s="7"/>
    </row>
    <row r="23" spans="1:17" ht="27" x14ac:dyDescent="0.25">
      <c r="A23" s="9" t="s">
        <v>60</v>
      </c>
      <c r="B23" s="14" t="s">
        <v>61</v>
      </c>
      <c r="C23" s="28">
        <v>30</v>
      </c>
      <c r="D23" s="28" t="str">
        <f>+IF(B18="HABILITADO",MAX(E57:E60),"N/A")</f>
        <v>N/A</v>
      </c>
      <c r="E23" s="8"/>
      <c r="F23" s="8"/>
      <c r="G23" s="8"/>
      <c r="H23" s="8"/>
      <c r="I23" s="8"/>
      <c r="J23" s="8"/>
      <c r="K23" s="8"/>
      <c r="L23" s="8"/>
      <c r="M23" s="7"/>
      <c r="N23" s="7"/>
      <c r="O23" s="7"/>
      <c r="P23" s="7"/>
      <c r="Q23" s="7"/>
    </row>
    <row r="24" spans="1:17" ht="27" x14ac:dyDescent="0.25">
      <c r="A24" s="9" t="s">
        <v>62</v>
      </c>
      <c r="B24" s="14" t="s">
        <v>63</v>
      </c>
      <c r="C24" s="28">
        <v>20</v>
      </c>
      <c r="D24" s="28" t="str">
        <f>+IF(AND(B18="HABILITADO",E64="CUMPLE"),G64,"N/A")</f>
        <v>N/A</v>
      </c>
      <c r="E24" s="8"/>
      <c r="F24" s="8"/>
      <c r="G24" s="8"/>
      <c r="H24" s="8"/>
      <c r="I24" s="8"/>
      <c r="J24" s="8"/>
      <c r="K24" s="8"/>
      <c r="L24" s="8"/>
      <c r="M24" s="7"/>
      <c r="N24" s="7"/>
      <c r="O24" s="7"/>
      <c r="P24" s="7"/>
      <c r="Q24" s="7"/>
    </row>
    <row r="25" spans="1:17" ht="42.75" customHeight="1" x14ac:dyDescent="0.25">
      <c r="A25" s="9" t="s">
        <v>64</v>
      </c>
      <c r="B25" s="14" t="s">
        <v>65</v>
      </c>
      <c r="C25" s="28">
        <v>10</v>
      </c>
      <c r="D25" s="28" t="str">
        <f>+IF(B18="HABILITADO",E68,"N/A")</f>
        <v>N/A</v>
      </c>
      <c r="E25" s="8"/>
      <c r="F25" s="8"/>
      <c r="G25" s="8"/>
      <c r="H25" s="8"/>
      <c r="I25" s="8"/>
      <c r="J25" s="8"/>
      <c r="K25" s="8"/>
      <c r="L25" s="8"/>
      <c r="M25" s="7"/>
      <c r="N25" s="7"/>
      <c r="O25" s="7"/>
      <c r="P25" s="7"/>
      <c r="Q25" s="7"/>
    </row>
    <row r="26" spans="1:17" x14ac:dyDescent="0.25">
      <c r="A26" s="126" t="s">
        <v>66</v>
      </c>
      <c r="B26" s="128"/>
      <c r="C26" s="29">
        <v>100</v>
      </c>
      <c r="D26" s="39">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00" t="s">
        <v>67</v>
      </c>
      <c r="D28" s="100"/>
      <c r="E28" s="100"/>
      <c r="F28" s="100"/>
      <c r="G28" s="100"/>
      <c r="H28" s="16"/>
      <c r="I28" s="16"/>
      <c r="J28" s="16"/>
      <c r="K28" s="16"/>
      <c r="L28" s="16"/>
      <c r="M28" s="16"/>
      <c r="N28" s="6"/>
      <c r="O28" s="6"/>
      <c r="P28" s="6"/>
      <c r="Q28" s="6"/>
    </row>
    <row r="29" spans="1:17" x14ac:dyDescent="0.25">
      <c r="A29" s="100" t="s">
        <v>68</v>
      </c>
      <c r="B29" s="100"/>
      <c r="C29" s="27" t="s">
        <v>69</v>
      </c>
      <c r="D29" s="27" t="s">
        <v>70</v>
      </c>
      <c r="E29" s="27" t="s">
        <v>71</v>
      </c>
      <c r="F29" s="27" t="s">
        <v>72</v>
      </c>
      <c r="G29" s="27" t="s">
        <v>73</v>
      </c>
      <c r="H29" s="30" t="s">
        <v>38</v>
      </c>
    </row>
    <row r="30" spans="1:17" ht="162" x14ac:dyDescent="0.25">
      <c r="A30" s="9" t="s">
        <v>74</v>
      </c>
      <c r="B30" s="10" t="s">
        <v>75</v>
      </c>
      <c r="C30" s="31" t="s">
        <v>76</v>
      </c>
      <c r="D30" s="31" t="s">
        <v>51</v>
      </c>
      <c r="E30" s="31"/>
      <c r="F30" s="31"/>
      <c r="G30" s="31"/>
      <c r="H30" s="65" t="s">
        <v>77</v>
      </c>
    </row>
    <row r="31" spans="1:17" ht="67.5" x14ac:dyDescent="0.25">
      <c r="A31" s="9" t="s">
        <v>78</v>
      </c>
      <c r="B31" s="10" t="s">
        <v>79</v>
      </c>
      <c r="C31" s="31" t="s">
        <v>51</v>
      </c>
      <c r="D31" s="31" t="s">
        <v>51</v>
      </c>
      <c r="E31" s="31"/>
      <c r="F31" s="31"/>
      <c r="G31" s="31"/>
      <c r="H31" s="10" t="s">
        <v>80</v>
      </c>
    </row>
    <row r="32" spans="1:17" ht="216" x14ac:dyDescent="0.25">
      <c r="A32" s="131" t="s">
        <v>81</v>
      </c>
      <c r="B32" s="10" t="s">
        <v>82</v>
      </c>
      <c r="C32" s="31" t="s">
        <v>76</v>
      </c>
      <c r="D32" s="31" t="s">
        <v>51</v>
      </c>
      <c r="E32" s="31"/>
      <c r="F32" s="31"/>
      <c r="G32" s="31"/>
      <c r="H32" s="71" t="s">
        <v>83</v>
      </c>
    </row>
    <row r="33" spans="1:18" x14ac:dyDescent="0.25">
      <c r="A33" s="132"/>
      <c r="B33" s="10" t="s">
        <v>84</v>
      </c>
      <c r="C33" s="101" t="str">
        <f>+IF(AND(E37="CUMPLE",E39="CUMPLE",E40="CUMPLE",E41="CUMPLE"),"CUMPLE","NO CUMPLE")</f>
        <v>CUMPLE</v>
      </c>
      <c r="D33" s="102"/>
      <c r="E33" s="102"/>
      <c r="F33" s="102"/>
      <c r="G33" s="103"/>
      <c r="H33" s="10"/>
    </row>
    <row r="34" spans="1:18" ht="27" x14ac:dyDescent="0.25">
      <c r="A34" s="9">
        <v>14</v>
      </c>
      <c r="B34" s="10" t="s">
        <v>85</v>
      </c>
      <c r="C34" s="89" t="s">
        <v>76</v>
      </c>
      <c r="D34" s="90"/>
      <c r="E34" s="90"/>
      <c r="F34" s="90"/>
      <c r="G34" s="91"/>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104" t="s">
        <v>86</v>
      </c>
      <c r="B36" s="104"/>
      <c r="C36" s="104" t="s">
        <v>87</v>
      </c>
      <c r="D36" s="104"/>
      <c r="E36" s="104"/>
      <c r="F36" s="105" t="s">
        <v>38</v>
      </c>
      <c r="G36" s="105"/>
      <c r="H36" s="105"/>
      <c r="I36" s="60"/>
      <c r="J36" s="60"/>
      <c r="K36" s="60"/>
      <c r="L36" s="60"/>
      <c r="M36" s="60"/>
      <c r="N36" s="60"/>
      <c r="O36" s="6"/>
      <c r="P36" s="6"/>
      <c r="Q36" s="6"/>
      <c r="R36" s="6"/>
    </row>
    <row r="37" spans="1:18" s="17" customFormat="1" ht="67.5" customHeight="1" x14ac:dyDescent="0.25">
      <c r="A37" s="10" t="s">
        <v>88</v>
      </c>
      <c r="B37" s="37">
        <v>806</v>
      </c>
      <c r="C37" s="117" t="str">
        <f>+IF(B37&gt;'Resumen región 34'!E3,"NO CUMPLE, LA PROPUESTA SUPERA LOS ACCESOS PERMITIDOS PARA LA REGIÓN","CUMPLE, LOS ACCESOS MÁXIMOS PERMITIDOS PARA LA REGIÓN")</f>
        <v>CUMPLE, LOS ACCESOS MÁXIMOS PERMITIDOS PARA LA REGIÓN</v>
      </c>
      <c r="D37" s="117" t="str">
        <f>+IF(B37&lt;='Resumen región 34'!E3,IF(B38/B37&gt;=0.2,"CUMPLE CONDICIÓN DEL 20%","NO CUMPLE CONDICIÓN DEL 20%"),"NO CUMPLE, LA PROPUESTA SUPERA LOS ACCESOS PERMITIDOS PARA LA REGIÓN")</f>
        <v>CUMPLE CONDICIÓN DEL 20%</v>
      </c>
      <c r="E37" s="106" t="str">
        <f>+IF(AND(C37="CUMPLE, LOS ACCESOS MÁXIMOS PERMITIDOS PARA LA REGIÓN",D37="CUMPLE CONDICIÓN DEL 20%"),"CUMPLE","NO CUMPLE")</f>
        <v>CUMPLE</v>
      </c>
      <c r="F37" s="108" t="s">
        <v>83</v>
      </c>
      <c r="G37" s="109"/>
      <c r="H37" s="110"/>
      <c r="I37" s="60"/>
      <c r="J37" s="60"/>
      <c r="K37" s="60"/>
      <c r="L37" s="60"/>
      <c r="M37" s="60"/>
      <c r="N37" s="60"/>
      <c r="O37" s="6"/>
      <c r="P37" s="6"/>
      <c r="Q37" s="6"/>
      <c r="R37" s="6"/>
    </row>
    <row r="38" spans="1:18" s="17" customFormat="1" ht="54" x14ac:dyDescent="0.25">
      <c r="A38" s="31" t="s">
        <v>89</v>
      </c>
      <c r="B38" s="37">
        <v>400</v>
      </c>
      <c r="C38" s="117"/>
      <c r="D38" s="117"/>
      <c r="E38" s="107"/>
      <c r="F38" s="111"/>
      <c r="G38" s="112"/>
      <c r="H38" s="113"/>
      <c r="I38" s="60"/>
      <c r="J38" s="60"/>
      <c r="K38" s="60"/>
      <c r="L38" s="60"/>
      <c r="M38" s="60"/>
      <c r="N38" s="60"/>
      <c r="O38" s="6"/>
      <c r="P38" s="6"/>
      <c r="Q38" s="6"/>
      <c r="R38" s="6"/>
    </row>
    <row r="39" spans="1:18" s="17" customFormat="1" ht="15" customHeight="1" x14ac:dyDescent="0.25">
      <c r="A39" s="89" t="s">
        <v>90</v>
      </c>
      <c r="B39" s="90"/>
      <c r="C39" s="90"/>
      <c r="D39" s="91"/>
      <c r="E39" s="31" t="s">
        <v>76</v>
      </c>
      <c r="F39" s="114"/>
      <c r="G39" s="115"/>
      <c r="H39" s="116"/>
      <c r="I39" s="60"/>
      <c r="J39" s="60"/>
      <c r="K39" s="60"/>
      <c r="L39" s="60"/>
      <c r="M39" s="60"/>
      <c r="N39" s="60"/>
      <c r="O39" s="6"/>
      <c r="P39" s="6"/>
      <c r="Q39" s="6"/>
      <c r="R39" s="6"/>
    </row>
    <row r="40" spans="1:18" s="17" customFormat="1" ht="13.5" customHeight="1" x14ac:dyDescent="0.25">
      <c r="A40" s="89" t="s">
        <v>91</v>
      </c>
      <c r="B40" s="90"/>
      <c r="C40" s="90"/>
      <c r="D40" s="91"/>
      <c r="E40" s="31" t="s">
        <v>76</v>
      </c>
      <c r="F40" s="114"/>
      <c r="G40" s="115"/>
      <c r="H40" s="116"/>
      <c r="I40" s="60"/>
      <c r="J40" s="60"/>
      <c r="K40" s="60"/>
      <c r="L40" s="60"/>
      <c r="M40" s="60"/>
      <c r="N40" s="60"/>
      <c r="O40" s="6"/>
      <c r="P40" s="6"/>
      <c r="Q40" s="6"/>
      <c r="R40" s="6"/>
    </row>
    <row r="41" spans="1:18" s="17" customFormat="1" ht="15" customHeight="1" x14ac:dyDescent="0.25">
      <c r="A41" s="89" t="s">
        <v>92</v>
      </c>
      <c r="B41" s="90"/>
      <c r="C41" s="90"/>
      <c r="D41" s="91"/>
      <c r="E41" s="31" t="s">
        <v>76</v>
      </c>
      <c r="F41" s="114"/>
      <c r="G41" s="115"/>
      <c r="H41" s="116"/>
      <c r="I41" s="60"/>
      <c r="J41" s="60"/>
      <c r="K41" s="60"/>
      <c r="L41" s="60"/>
      <c r="M41" s="60"/>
      <c r="N41" s="60"/>
      <c r="O41" s="6"/>
      <c r="P41" s="6"/>
      <c r="Q41" s="6"/>
      <c r="R41" s="6"/>
    </row>
    <row r="42" spans="1:18" ht="76.5" customHeight="1" x14ac:dyDescent="0.25">
      <c r="A42" s="86" t="s">
        <v>93</v>
      </c>
      <c r="B42" s="87"/>
      <c r="C42" s="87"/>
      <c r="D42" s="87"/>
      <c r="E42" s="87"/>
      <c r="F42" s="87"/>
      <c r="G42" s="87"/>
      <c r="H42" s="88"/>
    </row>
    <row r="43" spans="1:18" ht="6.75" customHeight="1" x14ac:dyDescent="0.25">
      <c r="A43" s="21"/>
      <c r="C43" s="18"/>
      <c r="D43" s="18"/>
      <c r="E43" s="18"/>
      <c r="F43" s="18"/>
    </row>
    <row r="44" spans="1:18" x14ac:dyDescent="0.25">
      <c r="A44" s="100" t="s">
        <v>94</v>
      </c>
      <c r="B44" s="100"/>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00" t="s">
        <v>95</v>
      </c>
      <c r="B46" s="100"/>
      <c r="C46" s="100"/>
      <c r="D46" s="100"/>
      <c r="E46" s="100"/>
      <c r="F46" s="100"/>
      <c r="G46" s="100"/>
      <c r="H46" s="100"/>
      <c r="O46" s="18"/>
      <c r="P46" s="18"/>
      <c r="Q46" s="18"/>
    </row>
    <row r="48" spans="1:18" s="17" customFormat="1" ht="54" x14ac:dyDescent="0.25">
      <c r="A48" s="104" t="s">
        <v>96</v>
      </c>
      <c r="B48" s="32" t="s">
        <v>97</v>
      </c>
      <c r="C48" s="32" t="s">
        <v>98</v>
      </c>
      <c r="D48" s="32" t="s">
        <v>99</v>
      </c>
      <c r="E48" s="32" t="s">
        <v>100</v>
      </c>
      <c r="F48" s="32" t="s">
        <v>100</v>
      </c>
      <c r="G48" s="32" t="s">
        <v>101</v>
      </c>
      <c r="H48" s="35" t="s">
        <v>38</v>
      </c>
    </row>
    <row r="49" spans="1:8" s="17" customFormat="1" ht="48" customHeight="1" x14ac:dyDescent="0.25">
      <c r="A49" s="104"/>
      <c r="B49" s="11" t="s">
        <v>102</v>
      </c>
      <c r="C49" s="33">
        <v>0</v>
      </c>
      <c r="D49" s="119" t="s">
        <v>103</v>
      </c>
      <c r="E49" s="119">
        <v>0</v>
      </c>
      <c r="F49" s="106">
        <f>+ROUND((E49/'Resumen región 34'!E5)*100,0)</f>
        <v>0</v>
      </c>
      <c r="G49" s="122">
        <f>IF(F49=0,0,IF(AND(F49&gt;0,F49&lt;=20),5,IF(AND(F49&gt;20,F49&lt;=50),15,IF(AND(F49&gt;50,F49&lt;=70),25,IF(AND(F49&gt;70,F49&lt;=100),40,"ERROR")))))</f>
        <v>0</v>
      </c>
      <c r="H49" s="138" t="s">
        <v>104</v>
      </c>
    </row>
    <row r="50" spans="1:8" s="17" customFormat="1" ht="48" customHeight="1" x14ac:dyDescent="0.25">
      <c r="A50" s="104"/>
      <c r="B50" s="11" t="s">
        <v>105</v>
      </c>
      <c r="C50" s="33">
        <v>5</v>
      </c>
      <c r="D50" s="120"/>
      <c r="E50" s="120"/>
      <c r="F50" s="141"/>
      <c r="G50" s="122"/>
      <c r="H50" s="139"/>
    </row>
    <row r="51" spans="1:8" s="17" customFormat="1" ht="48" customHeight="1" x14ac:dyDescent="0.25">
      <c r="A51" s="104"/>
      <c r="B51" s="11" t="s">
        <v>106</v>
      </c>
      <c r="C51" s="33">
        <v>15</v>
      </c>
      <c r="D51" s="120"/>
      <c r="E51" s="120"/>
      <c r="F51" s="141"/>
      <c r="G51" s="122"/>
      <c r="H51" s="139"/>
    </row>
    <row r="52" spans="1:8" s="17" customFormat="1" ht="48" customHeight="1" x14ac:dyDescent="0.25">
      <c r="A52" s="104"/>
      <c r="B52" s="11" t="s">
        <v>107</v>
      </c>
      <c r="C52" s="33">
        <v>25</v>
      </c>
      <c r="D52" s="120"/>
      <c r="E52" s="120"/>
      <c r="F52" s="141"/>
      <c r="G52" s="122"/>
      <c r="H52" s="139"/>
    </row>
    <row r="53" spans="1:8" s="17" customFormat="1" ht="85.5" customHeight="1" x14ac:dyDescent="0.25">
      <c r="A53" s="104"/>
      <c r="B53" s="11" t="s">
        <v>108</v>
      </c>
      <c r="C53" s="33">
        <v>40</v>
      </c>
      <c r="D53" s="121"/>
      <c r="E53" s="121"/>
      <c r="F53" s="107"/>
      <c r="G53" s="122"/>
      <c r="H53" s="140"/>
    </row>
    <row r="56" spans="1:8" ht="40.5" x14ac:dyDescent="0.25">
      <c r="A56" s="104" t="s">
        <v>109</v>
      </c>
      <c r="B56" s="32" t="s">
        <v>110</v>
      </c>
      <c r="C56" s="32" t="s">
        <v>98</v>
      </c>
      <c r="D56" s="32" t="s">
        <v>111</v>
      </c>
      <c r="E56" s="32" t="s">
        <v>112</v>
      </c>
      <c r="F56" s="135" t="s">
        <v>38</v>
      </c>
      <c r="G56" s="135"/>
      <c r="H56" s="135"/>
    </row>
    <row r="57" spans="1:8" x14ac:dyDescent="0.25">
      <c r="A57" s="104"/>
      <c r="B57" s="31" t="s">
        <v>113</v>
      </c>
      <c r="C57" s="33">
        <v>0</v>
      </c>
      <c r="D57" s="58"/>
      <c r="E57" s="59"/>
      <c r="F57" s="142"/>
      <c r="G57" s="143"/>
      <c r="H57" s="144"/>
    </row>
    <row r="58" spans="1:8" x14ac:dyDescent="0.25">
      <c r="A58" s="104"/>
      <c r="B58" s="31" t="s">
        <v>114</v>
      </c>
      <c r="C58" s="33">
        <v>5</v>
      </c>
      <c r="D58" s="58"/>
      <c r="E58" s="59"/>
      <c r="F58" s="142"/>
      <c r="G58" s="143"/>
      <c r="H58" s="144"/>
    </row>
    <row r="59" spans="1:8" x14ac:dyDescent="0.25">
      <c r="A59" s="104"/>
      <c r="B59" s="31" t="s">
        <v>115</v>
      </c>
      <c r="C59" s="33">
        <v>15</v>
      </c>
      <c r="D59" s="58"/>
      <c r="E59" s="59"/>
      <c r="F59" s="142"/>
      <c r="G59" s="143"/>
      <c r="H59" s="144"/>
    </row>
    <row r="60" spans="1:8" ht="33.75" customHeight="1" x14ac:dyDescent="0.25">
      <c r="A60" s="104"/>
      <c r="B60" s="31" t="s">
        <v>116</v>
      </c>
      <c r="C60" s="33">
        <v>30</v>
      </c>
      <c r="D60" s="58" t="s">
        <v>117</v>
      </c>
      <c r="E60" s="59">
        <f>+C60</f>
        <v>30</v>
      </c>
      <c r="F60" s="145" t="s">
        <v>118</v>
      </c>
      <c r="G60" s="146"/>
      <c r="H60" s="147"/>
    </row>
    <row r="63" spans="1:8" ht="27" x14ac:dyDescent="0.25">
      <c r="A63" s="104" t="s">
        <v>119</v>
      </c>
      <c r="B63" s="32" t="s">
        <v>120</v>
      </c>
      <c r="C63" s="32" t="s">
        <v>121</v>
      </c>
      <c r="D63" s="32" t="s">
        <v>122</v>
      </c>
      <c r="E63" s="32" t="s">
        <v>123</v>
      </c>
      <c r="F63" s="32" t="s">
        <v>98</v>
      </c>
      <c r="G63" s="32" t="s">
        <v>101</v>
      </c>
      <c r="H63" s="38" t="s">
        <v>38</v>
      </c>
    </row>
    <row r="64" spans="1:8" ht="40.5" x14ac:dyDescent="0.25">
      <c r="A64" s="104"/>
      <c r="B64" s="36">
        <v>59970</v>
      </c>
      <c r="C64" s="36">
        <v>99950</v>
      </c>
      <c r="D64" s="72">
        <v>74000</v>
      </c>
      <c r="E64" s="12" t="str">
        <f>+IF(AND(D64&gt;=B64,D64&lt;=C64),"CUMPLE","NO CUMPLE")</f>
        <v>CUMPLE</v>
      </c>
      <c r="F64" s="28">
        <v>20</v>
      </c>
      <c r="G64" s="40" t="s">
        <v>124</v>
      </c>
      <c r="H64" s="64" t="s">
        <v>125</v>
      </c>
    </row>
    <row r="66" spans="1:18" x14ac:dyDescent="0.25">
      <c r="A66" s="5"/>
      <c r="B66" s="5"/>
      <c r="C66" s="8"/>
      <c r="D66" s="8"/>
      <c r="E66" s="8"/>
      <c r="F66" s="8"/>
      <c r="G66" s="8"/>
      <c r="H66" s="8"/>
      <c r="I66" s="8"/>
      <c r="J66" s="8"/>
      <c r="K66" s="8"/>
      <c r="L66" s="8"/>
      <c r="M66" s="7"/>
      <c r="N66" s="7"/>
      <c r="O66" s="7"/>
      <c r="P66" s="7"/>
      <c r="Q66" s="7"/>
    </row>
    <row r="67" spans="1:18" ht="54" x14ac:dyDescent="0.25">
      <c r="A67" s="133" t="s">
        <v>126</v>
      </c>
      <c r="B67" s="32" t="s">
        <v>127</v>
      </c>
      <c r="C67" s="32" t="s">
        <v>128</v>
      </c>
      <c r="D67" s="32" t="s">
        <v>98</v>
      </c>
      <c r="E67" s="32" t="s">
        <v>101</v>
      </c>
      <c r="F67" s="135" t="s">
        <v>38</v>
      </c>
      <c r="G67" s="135"/>
      <c r="H67" s="135"/>
      <c r="I67" s="8"/>
      <c r="J67" s="8"/>
      <c r="K67" s="7"/>
      <c r="L67" s="7"/>
      <c r="M67" s="7"/>
      <c r="N67" s="7"/>
      <c r="O67" s="7"/>
    </row>
    <row r="68" spans="1:18" ht="137.25" customHeight="1" x14ac:dyDescent="0.25">
      <c r="A68" s="134"/>
      <c r="B68" s="41">
        <f>+ROUND('Resumen región 34'!E3*20%,0)</f>
        <v>161</v>
      </c>
      <c r="C68" s="42">
        <v>400</v>
      </c>
      <c r="D68" s="28">
        <v>10</v>
      </c>
      <c r="E68" s="28">
        <f>+IF(((C68-B68)/'Resumen región 34'!E3)*D68&gt;10,10,((C68-B68)/'Resumen región 34'!E3)*D68)</f>
        <v>2.9652605459057075</v>
      </c>
      <c r="F68" s="136" t="s">
        <v>83</v>
      </c>
      <c r="G68" s="137"/>
      <c r="H68" s="137"/>
      <c r="I68" s="8"/>
      <c r="J68" s="8"/>
      <c r="K68" s="7"/>
      <c r="L68" s="7"/>
      <c r="M68" s="7"/>
      <c r="N68" s="7"/>
      <c r="O68" s="7"/>
    </row>
    <row r="69" spans="1:18" s="17" customFormat="1" ht="42" customHeight="1" x14ac:dyDescent="0.25">
      <c r="A69" s="86" t="s">
        <v>131</v>
      </c>
      <c r="B69" s="87"/>
      <c r="C69" s="87"/>
      <c r="D69" s="87"/>
      <c r="E69" s="87"/>
      <c r="F69" s="87"/>
      <c r="G69" s="87"/>
      <c r="H69" s="88"/>
      <c r="I69" s="60"/>
      <c r="J69" s="60"/>
      <c r="K69" s="60"/>
      <c r="L69" s="60"/>
      <c r="M69" s="60"/>
      <c r="N69" s="60"/>
      <c r="O69" s="6"/>
      <c r="P69" s="6"/>
      <c r="Q69" s="6"/>
      <c r="R69" s="6"/>
    </row>
  </sheetData>
  <mergeCells count="50">
    <mergeCell ref="A63:A64"/>
    <mergeCell ref="A67:A68"/>
    <mergeCell ref="F67:H67"/>
    <mergeCell ref="F68:H68"/>
    <mergeCell ref="H49:H53"/>
    <mergeCell ref="F49:F53"/>
    <mergeCell ref="E49:E53"/>
    <mergeCell ref="A56:A60"/>
    <mergeCell ref="F56:H56"/>
    <mergeCell ref="F57:H57"/>
    <mergeCell ref="F58:H58"/>
    <mergeCell ref="F59:H59"/>
    <mergeCell ref="F60:H60"/>
    <mergeCell ref="C28:G28"/>
    <mergeCell ref="A1:H1"/>
    <mergeCell ref="D49:D53"/>
    <mergeCell ref="G49:G53"/>
    <mergeCell ref="A46:H46"/>
    <mergeCell ref="A48:A53"/>
    <mergeCell ref="C34:G34"/>
    <mergeCell ref="D37:D38"/>
    <mergeCell ref="B3:E3"/>
    <mergeCell ref="A13:B13"/>
    <mergeCell ref="A20:D20"/>
    <mergeCell ref="A26:B26"/>
    <mergeCell ref="A21:B21"/>
    <mergeCell ref="A44:B44"/>
    <mergeCell ref="A32:A33"/>
    <mergeCell ref="F41:H41"/>
    <mergeCell ref="E37:E38"/>
    <mergeCell ref="F37:H38"/>
    <mergeCell ref="F39:H39"/>
    <mergeCell ref="F40:H40"/>
    <mergeCell ref="C37:C38"/>
    <mergeCell ref="A69:H69"/>
    <mergeCell ref="A41:D41"/>
    <mergeCell ref="G11:H11"/>
    <mergeCell ref="A42:H42"/>
    <mergeCell ref="G6:H6"/>
    <mergeCell ref="G7:H7"/>
    <mergeCell ref="G8:H8"/>
    <mergeCell ref="G9:H9"/>
    <mergeCell ref="G10:H10"/>
    <mergeCell ref="A29:B29"/>
    <mergeCell ref="C33:G33"/>
    <mergeCell ref="C36:E36"/>
    <mergeCell ref="A36:B36"/>
    <mergeCell ref="F36:H36"/>
    <mergeCell ref="A39:D39"/>
    <mergeCell ref="A40:D40"/>
  </mergeCells>
  <phoneticPr fontId="6" type="noConversion"/>
  <conditionalFormatting sqref="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E39:E41 N45:Q45 C30:C34 D30:G32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E9" sqref="E9"/>
    </sheetView>
  </sheetViews>
  <sheetFormatPr baseColWidth="10" defaultColWidth="9.140625" defaultRowHeight="15" x14ac:dyDescent="0.25"/>
  <cols>
    <col min="1" max="1" width="10.7109375" style="1" customWidth="1"/>
  </cols>
  <sheetData>
    <row r="1" spans="1:2" x14ac:dyDescent="0.25">
      <c r="A1" s="1" t="s">
        <v>129</v>
      </c>
      <c r="B1" s="1" t="s">
        <v>130</v>
      </c>
    </row>
    <row r="2" spans="1:2" x14ac:dyDescent="0.25">
      <c r="A2" s="1" t="s">
        <v>76</v>
      </c>
      <c r="B2" s="1">
        <v>1</v>
      </c>
    </row>
    <row r="3" spans="1:2" x14ac:dyDescent="0.25">
      <c r="A3" s="1" t="s">
        <v>51</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34</vt:lpstr>
      <vt:lpstr>UT BITENSERP</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2024-08-08T01:47:04Z</dcterms:modified>
  <cp:category/>
  <cp:contentStatus/>
</cp:coreProperties>
</file>